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5360" windowHeight="6645"/>
  </bookViews>
  <sheets>
    <sheet name="Simulador AOC" sheetId="3" r:id="rId1"/>
  </sheets>
  <calcPr calcId="125725"/>
</workbook>
</file>

<file path=xl/calcChain.xml><?xml version="1.0" encoding="utf-8"?>
<calcChain xmlns="http://schemas.openxmlformats.org/spreadsheetml/2006/main">
  <c r="F39" i="3"/>
  <c r="G39" l="1"/>
  <c r="G33"/>
  <c r="G28"/>
  <c r="G21"/>
  <c r="G23" s="1"/>
  <c r="G19"/>
  <c r="G16"/>
  <c r="G18" s="1"/>
  <c r="G25" s="1"/>
  <c r="G13"/>
  <c r="G31" l="1"/>
  <c r="G36" s="1"/>
  <c r="G35" s="1"/>
  <c r="G40" s="1"/>
  <c r="G24"/>
  <c r="G26" s="1"/>
  <c r="G29" s="1"/>
  <c r="H39"/>
  <c r="H33"/>
  <c r="H28"/>
  <c r="H21"/>
  <c r="H23" s="1"/>
  <c r="H19"/>
  <c r="H16"/>
  <c r="H18" s="1"/>
  <c r="H25" s="1"/>
  <c r="H13"/>
  <c r="G38" l="1"/>
  <c r="G32"/>
  <c r="G30"/>
  <c r="H31"/>
  <c r="H36" s="1"/>
  <c r="H35" s="1"/>
  <c r="H40" s="1"/>
  <c r="H24"/>
  <c r="H26" s="1"/>
  <c r="H29" s="1"/>
  <c r="I39"/>
  <c r="I33"/>
  <c r="I28"/>
  <c r="I21"/>
  <c r="I23" s="1"/>
  <c r="I19"/>
  <c r="I16"/>
  <c r="I18" s="1"/>
  <c r="I25" s="1"/>
  <c r="I13"/>
  <c r="H38" l="1"/>
  <c r="H32"/>
  <c r="H30"/>
  <c r="I31"/>
  <c r="I36" s="1"/>
  <c r="I35" s="1"/>
  <c r="I40" s="1"/>
  <c r="I24"/>
  <c r="I26" s="1"/>
  <c r="I29" s="1"/>
  <c r="I38" l="1"/>
  <c r="I32"/>
  <c r="I30"/>
  <c r="L39" l="1"/>
  <c r="L33"/>
  <c r="L28"/>
  <c r="L21"/>
  <c r="L23" s="1"/>
  <c r="L19"/>
  <c r="L16"/>
  <c r="L18" s="1"/>
  <c r="L25" s="1"/>
  <c r="L13"/>
  <c r="K39"/>
  <c r="K33"/>
  <c r="K28"/>
  <c r="K21"/>
  <c r="K23" s="1"/>
  <c r="K19"/>
  <c r="K16"/>
  <c r="K18" s="1"/>
  <c r="K25" s="1"/>
  <c r="K13"/>
  <c r="L31" l="1"/>
  <c r="L36" s="1"/>
  <c r="L35" s="1"/>
  <c r="L40" s="1"/>
  <c r="L24"/>
  <c r="L26" s="1"/>
  <c r="L29" s="1"/>
  <c r="K31"/>
  <c r="K36" s="1"/>
  <c r="K35" s="1"/>
  <c r="K40" s="1"/>
  <c r="K24"/>
  <c r="K26" s="1"/>
  <c r="K29" s="1"/>
  <c r="M39"/>
  <c r="M33"/>
  <c r="M28"/>
  <c r="M21"/>
  <c r="M23" s="1"/>
  <c r="M19"/>
  <c r="M16"/>
  <c r="M18" s="1"/>
  <c r="M25" s="1"/>
  <c r="M13"/>
  <c r="J39"/>
  <c r="J33"/>
  <c r="J28"/>
  <c r="J21"/>
  <c r="J23" s="1"/>
  <c r="J19"/>
  <c r="J16"/>
  <c r="J18" s="1"/>
  <c r="J25" s="1"/>
  <c r="J13"/>
  <c r="L38" l="1"/>
  <c r="L32"/>
  <c r="L30"/>
  <c r="K38"/>
  <c r="K32"/>
  <c r="K30"/>
  <c r="M31"/>
  <c r="M24"/>
  <c r="M26" s="1"/>
  <c r="M29" s="1"/>
  <c r="J31"/>
  <c r="J24"/>
  <c r="J26" s="1"/>
  <c r="J29" s="1"/>
  <c r="M38" l="1"/>
  <c r="M32"/>
  <c r="M30"/>
  <c r="M36"/>
  <c r="M35" s="1"/>
  <c r="M40" s="1"/>
  <c r="J38"/>
  <c r="J32"/>
  <c r="J30"/>
  <c r="J36"/>
  <c r="N39"/>
  <c r="N33"/>
  <c r="N28"/>
  <c r="N21"/>
  <c r="N23" s="1"/>
  <c r="J35" l="1"/>
  <c r="J40" s="1"/>
  <c r="N24"/>
  <c r="N14" l="1"/>
  <c r="N16" s="1"/>
  <c r="N18" s="1"/>
  <c r="N25" s="1"/>
  <c r="N13"/>
  <c r="N31" l="1"/>
  <c r="N26"/>
  <c r="N29" s="1"/>
  <c r="N19"/>
  <c r="N32" l="1"/>
  <c r="N36"/>
  <c r="N35" s="1"/>
  <c r="N40" s="1"/>
  <c r="N30"/>
  <c r="N38"/>
  <c r="F21"/>
  <c r="F23" s="1"/>
  <c r="F24" s="1"/>
  <c r="B21"/>
  <c r="F19"/>
  <c r="F16"/>
  <c r="F18" l="1"/>
  <c r="F25" s="1"/>
  <c r="F26" s="1"/>
  <c r="F13" l="1"/>
  <c r="F33" l="1"/>
  <c r="D30"/>
  <c r="F28"/>
  <c r="F29" l="1"/>
  <c r="F31"/>
  <c r="F30" l="1"/>
  <c r="F32"/>
  <c r="F38"/>
  <c r="F36"/>
  <c r="F35" s="1"/>
  <c r="F40" s="1"/>
</calcChain>
</file>

<file path=xl/sharedStrings.xml><?xml version="1.0" encoding="utf-8"?>
<sst xmlns="http://schemas.openxmlformats.org/spreadsheetml/2006/main" count="74" uniqueCount="44">
  <si>
    <t>CUOTA AOC</t>
  </si>
  <si>
    <t>UI</t>
  </si>
  <si>
    <t>FORMA DE PAGO</t>
  </si>
  <si>
    <t>Fecha</t>
  </si>
  <si>
    <t>U$S</t>
  </si>
  <si>
    <t>UNIDAD ►</t>
  </si>
  <si>
    <t>TORRE ►</t>
  </si>
  <si>
    <t>Artigas</t>
  </si>
  <si>
    <t>Herrera</t>
  </si>
  <si>
    <t>DORMITORIOS ►</t>
  </si>
  <si>
    <t>METROS 2 PLANTA ►</t>
  </si>
  <si>
    <t>METROS 2 TOTALES ►</t>
  </si>
  <si>
    <t>PRECIO APTO en UNIDADES INDEXADAS</t>
  </si>
  <si>
    <t>PRECIO APTO en U$S aprox.</t>
  </si>
  <si>
    <t>$</t>
  </si>
  <si>
    <t>DOWN PAYMENT Adicional mínimo</t>
  </si>
  <si>
    <t xml:space="preserve">DOWN PAYMENT </t>
  </si>
  <si>
    <t>Equivalente en UI</t>
  </si>
  <si>
    <t>Gastos Administración</t>
  </si>
  <si>
    <t>SALDO A FINANCIAR en UNIDADES INDEXADAS</t>
  </si>
  <si>
    <t xml:space="preserve"> PLAZO</t>
  </si>
  <si>
    <t>MESES</t>
  </si>
  <si>
    <t>AÑOS</t>
  </si>
  <si>
    <t>CUOTA HOGAR equivalente HOY a $</t>
  </si>
  <si>
    <t xml:space="preserve">          Cada una equivalente HOY a UI</t>
  </si>
  <si>
    <t xml:space="preserve">TASA de interés efectiva anual </t>
  </si>
  <si>
    <t>Seguro de Vida mes 1</t>
  </si>
  <si>
    <t>EDAD MÁXIMA</t>
  </si>
  <si>
    <t>Ingresos mínimo grupo familiar en $</t>
  </si>
  <si>
    <t>CUOTAS DE DEPOSITO</t>
  </si>
  <si>
    <t>MONTO DEPOSITO</t>
  </si>
  <si>
    <t>PLAZO PARA EJERCER LA OPCION DE COMPRA</t>
  </si>
  <si>
    <t>MONTO A GENERAR EN UI</t>
  </si>
  <si>
    <t>EJERCICIO DE LA OPCION DE COMPRA</t>
  </si>
  <si>
    <t>DESCUENTO POR PLAZO OPCION DE COMPRA</t>
  </si>
  <si>
    <t>PRECIO APTO CON DESCUENTO</t>
  </si>
  <si>
    <t>AHORRO MINIMO</t>
  </si>
  <si>
    <t>AHORRO GENERADO EN AOC</t>
  </si>
  <si>
    <t>DOWN PAYMENT aproximado a realizar</t>
  </si>
  <si>
    <t>Garaje</t>
  </si>
  <si>
    <t>2,15 X 4,30</t>
  </si>
  <si>
    <t>SALDO A FINANCIAR estimado en DOLARES</t>
  </si>
  <si>
    <t>tiene der compra gje</t>
  </si>
  <si>
    <t xml:space="preserve">      </t>
  </si>
</sst>
</file>

<file path=xl/styles.xml><?xml version="1.0" encoding="utf-8"?>
<styleSheet xmlns="http://schemas.openxmlformats.org/spreadsheetml/2006/main">
  <numFmts count="7">
    <numFmt numFmtId="164" formatCode="_(* #,##0.00_);_(* \(#,##0.00\);_(* &quot;-&quot;??_);_(@_)"/>
    <numFmt numFmtId="165" formatCode="_(* #,##0_);_(* \(#,##0\);_(* &quot;-&quot;??_);_(@_)"/>
    <numFmt numFmtId="166" formatCode="&quot;$ &quot;#,##0.000"/>
    <numFmt numFmtId="167" formatCode="&quot;$ &quot;#,##0.0000"/>
    <numFmt numFmtId="168" formatCode="d/m/yy;@"/>
    <numFmt numFmtId="169" formatCode="_(* #,##0_);_(* \(#,##0\);_(* \-??_);_(@_)"/>
    <numFmt numFmtId="170" formatCode="_ * #,##0_ ;_ * \-#,##0_ ;_ * \-??_ ;_ @_ "/>
  </numFmts>
  <fonts count="14">
    <font>
      <sz val="11"/>
      <color rgb="FF000000"/>
      <name val="Calibri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Tahoma"/>
      <family val="2"/>
    </font>
    <font>
      <sz val="11"/>
      <name val="Calibri"/>
      <family val="2"/>
      <scheme val="minor"/>
    </font>
    <font>
      <sz val="10"/>
      <color indexed="8"/>
      <name val="Tahoma"/>
      <family val="2"/>
    </font>
    <font>
      <b/>
      <sz val="12"/>
      <color theme="3" tint="-0.249977111117893"/>
      <name val="Calibri"/>
      <family val="2"/>
      <scheme val="minor"/>
    </font>
    <font>
      <b/>
      <sz val="12"/>
      <color theme="3" tint="-0.249977111117893"/>
      <name val="Times New Roman"/>
      <family val="1"/>
    </font>
    <font>
      <sz val="12"/>
      <color theme="3" tint="-0.249977111117893"/>
      <name val="Arial"/>
      <family val="2"/>
    </font>
    <font>
      <sz val="12"/>
      <color theme="3" tint="-0.249977111117893"/>
      <name val="Tahoma"/>
      <family val="2"/>
    </font>
    <font>
      <b/>
      <i/>
      <sz val="12"/>
      <color theme="3" tint="-0.249977111117893"/>
      <name val="Calibri"/>
      <family val="2"/>
      <scheme val="minor"/>
    </font>
    <font>
      <sz val="12"/>
      <color theme="3" tint="-0.249977111117893"/>
      <name val="Calibri"/>
      <family val="2"/>
      <scheme val="minor"/>
    </font>
    <font>
      <b/>
      <sz val="12"/>
      <color theme="3" tint="-0.249977111117893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7"/>
      </patternFill>
    </fill>
    <fill>
      <patternFill patternType="solid">
        <fgColor theme="4" tint="0.79998168889431442"/>
        <bgColor indexed="27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167" fontId="3" fillId="0" borderId="0" applyFill="0" applyBorder="0" applyAlignment="0" applyProtection="0"/>
    <xf numFmtId="166" fontId="6" fillId="0" borderId="0" applyFill="0" applyBorder="0" applyAlignment="0" applyProtection="0"/>
    <xf numFmtId="9" fontId="6" fillId="0" borderId="0" applyFill="0" applyBorder="0" applyAlignment="0" applyProtection="0"/>
  </cellStyleXfs>
  <cellXfs count="127">
    <xf numFmtId="0" fontId="0" fillId="0" borderId="0" xfId="0" applyFont="1" applyAlignment="1"/>
    <xf numFmtId="0" fontId="3" fillId="3" borderId="0" xfId="3" applyFill="1" applyAlignment="1">
      <alignment vertical="center"/>
    </xf>
    <xf numFmtId="0" fontId="4" fillId="3" borderId="0" xfId="4" applyFont="1" applyFill="1" applyAlignment="1">
      <alignment vertical="center"/>
    </xf>
    <xf numFmtId="0" fontId="5" fillId="3" borderId="0" xfId="5" applyFont="1" applyFill="1" applyAlignment="1">
      <alignment vertical="center"/>
    </xf>
    <xf numFmtId="0" fontId="4" fillId="3" borderId="0" xfId="5" applyFont="1" applyFill="1" applyAlignment="1">
      <alignment vertical="center"/>
    </xf>
    <xf numFmtId="3" fontId="4" fillId="3" borderId="0" xfId="5" applyNumberFormat="1" applyFont="1" applyFill="1" applyAlignment="1">
      <alignment vertical="center"/>
    </xf>
    <xf numFmtId="0" fontId="3" fillId="3" borderId="0" xfId="5" applyFill="1" applyAlignment="1">
      <alignment vertical="center"/>
    </xf>
    <xf numFmtId="9" fontId="5" fillId="3" borderId="0" xfId="2" applyFont="1" applyFill="1" applyAlignment="1">
      <alignment vertical="center"/>
    </xf>
    <xf numFmtId="10" fontId="5" fillId="3" borderId="0" xfId="2" applyNumberFormat="1" applyFont="1" applyFill="1" applyAlignment="1">
      <alignment vertical="center"/>
    </xf>
    <xf numFmtId="165" fontId="5" fillId="3" borderId="0" xfId="1" applyNumberFormat="1" applyFont="1" applyFill="1" applyAlignment="1">
      <alignment vertical="center"/>
    </xf>
    <xf numFmtId="3" fontId="7" fillId="8" borderId="23" xfId="7" applyNumberFormat="1" applyFont="1" applyFill="1" applyBorder="1" applyAlignment="1" applyProtection="1">
      <alignment horizontal="center" vertical="center"/>
    </xf>
    <xf numFmtId="0" fontId="9" fillId="3" borderId="0" xfId="3" applyFont="1" applyFill="1" applyAlignment="1">
      <alignment vertical="center"/>
    </xf>
    <xf numFmtId="0" fontId="10" fillId="3" borderId="0" xfId="4" applyFont="1" applyFill="1" applyAlignment="1">
      <alignment vertical="center"/>
    </xf>
    <xf numFmtId="0" fontId="7" fillId="3" borderId="0" xfId="5" applyFont="1" applyFill="1" applyAlignment="1">
      <alignment horizontal="left" vertical="center" indent="1"/>
    </xf>
    <xf numFmtId="0" fontId="11" fillId="3" borderId="0" xfId="5" applyFont="1" applyFill="1" applyAlignment="1">
      <alignment horizontal="left" vertical="center" indent="1"/>
    </xf>
    <xf numFmtId="0" fontId="12" fillId="3" borderId="14" xfId="5" applyFont="1" applyFill="1" applyBorder="1" applyAlignment="1">
      <alignment horizontal="center" vertical="center"/>
    </xf>
    <xf numFmtId="0" fontId="12" fillId="3" borderId="0" xfId="5" applyFont="1" applyFill="1" applyBorder="1" applyAlignment="1">
      <alignment horizontal="center" vertical="center"/>
    </xf>
    <xf numFmtId="0" fontId="12" fillId="3" borderId="0" xfId="5" applyFont="1" applyFill="1" applyAlignment="1">
      <alignment vertical="center"/>
    </xf>
    <xf numFmtId="0" fontId="10" fillId="3" borderId="0" xfId="5" applyFont="1" applyFill="1" applyAlignment="1">
      <alignment vertical="center"/>
    </xf>
    <xf numFmtId="14" fontId="7" fillId="4" borderId="14" xfId="5" applyNumberFormat="1" applyFont="1" applyFill="1" applyBorder="1" applyAlignment="1">
      <alignment horizontal="center" vertical="center"/>
    </xf>
    <xf numFmtId="167" fontId="13" fillId="5" borderId="0" xfId="6" applyNumberFormat="1" applyFont="1" applyFill="1" applyBorder="1" applyAlignment="1">
      <alignment horizontal="center" vertical="center"/>
    </xf>
    <xf numFmtId="168" fontId="12" fillId="3" borderId="0" xfId="5" applyNumberFormat="1" applyFont="1" applyFill="1" applyAlignment="1">
      <alignment horizontal="left" vertical="center"/>
    </xf>
    <xf numFmtId="168" fontId="12" fillId="3" borderId="0" xfId="5" applyNumberFormat="1" applyFont="1" applyFill="1" applyBorder="1" applyAlignment="1">
      <alignment horizontal="left" vertical="center"/>
    </xf>
    <xf numFmtId="2" fontId="12" fillId="3" borderId="0" xfId="5" applyNumberFormat="1" applyFont="1" applyFill="1" applyBorder="1" applyAlignment="1">
      <alignment horizontal="center" vertical="center"/>
    </xf>
    <xf numFmtId="0" fontId="12" fillId="3" borderId="18" xfId="5" applyFont="1" applyFill="1" applyBorder="1" applyAlignment="1">
      <alignment horizontal="center" vertical="center"/>
    </xf>
    <xf numFmtId="0" fontId="7" fillId="6" borderId="19" xfId="5" applyFont="1" applyFill="1" applyBorder="1" applyAlignment="1">
      <alignment horizontal="center" vertical="center"/>
    </xf>
    <xf numFmtId="0" fontId="12" fillId="3" borderId="4" xfId="5" applyFont="1" applyFill="1" applyBorder="1" applyAlignment="1">
      <alignment horizontal="center" vertical="center"/>
    </xf>
    <xf numFmtId="0" fontId="7" fillId="0" borderId="21" xfId="5" applyFont="1" applyFill="1" applyBorder="1" applyAlignment="1">
      <alignment horizontal="center" vertical="center"/>
    </xf>
    <xf numFmtId="0" fontId="7" fillId="0" borderId="22" xfId="5" applyFont="1" applyFill="1" applyBorder="1" applyAlignment="1">
      <alignment horizontal="center" vertical="center"/>
    </xf>
    <xf numFmtId="0" fontId="7" fillId="0" borderId="23" xfId="5" applyFont="1" applyFill="1" applyBorder="1" applyAlignment="1">
      <alignment horizontal="center" vertical="center"/>
    </xf>
    <xf numFmtId="0" fontId="12" fillId="3" borderId="5" xfId="5" applyFont="1" applyFill="1" applyBorder="1" applyAlignment="1">
      <alignment horizontal="center" vertical="center"/>
    </xf>
    <xf numFmtId="0" fontId="12" fillId="0" borderId="12" xfId="5" applyFont="1" applyFill="1" applyBorder="1" applyAlignment="1">
      <alignment horizontal="center" vertical="center"/>
    </xf>
    <xf numFmtId="3" fontId="12" fillId="7" borderId="23" xfId="7" applyNumberFormat="1" applyFont="1" applyFill="1" applyBorder="1" applyAlignment="1" applyProtection="1">
      <alignment horizontal="center" vertical="center"/>
    </xf>
    <xf numFmtId="9" fontId="12" fillId="0" borderId="12" xfId="2" applyFont="1" applyFill="1" applyBorder="1" applyAlignment="1">
      <alignment horizontal="center" vertical="center"/>
    </xf>
    <xf numFmtId="3" fontId="12" fillId="0" borderId="23" xfId="7" applyNumberFormat="1" applyFont="1" applyFill="1" applyBorder="1" applyAlignment="1" applyProtection="1">
      <alignment horizontal="center" vertical="center"/>
    </xf>
    <xf numFmtId="3" fontId="12" fillId="0" borderId="22" xfId="7" applyNumberFormat="1" applyFont="1" applyFill="1" applyBorder="1" applyAlignment="1" applyProtection="1">
      <alignment horizontal="center" vertical="center"/>
    </xf>
    <xf numFmtId="0" fontId="12" fillId="0" borderId="22" xfId="5" applyFont="1" applyFill="1" applyBorder="1" applyAlignment="1">
      <alignment horizontal="left" vertical="center"/>
    </xf>
    <xf numFmtId="0" fontId="12" fillId="0" borderId="11" xfId="5" applyFont="1" applyFill="1" applyBorder="1" applyAlignment="1">
      <alignment horizontal="left" vertical="center" indent="1"/>
    </xf>
    <xf numFmtId="9" fontId="7" fillId="0" borderId="11" xfId="5" applyNumberFormat="1" applyFont="1" applyFill="1" applyBorder="1" applyAlignment="1">
      <alignment horizontal="center" vertical="center"/>
    </xf>
    <xf numFmtId="9" fontId="12" fillId="0" borderId="2" xfId="2" applyFont="1" applyFill="1" applyBorder="1" applyAlignment="1">
      <alignment horizontal="center" vertical="center"/>
    </xf>
    <xf numFmtId="3" fontId="12" fillId="5" borderId="23" xfId="7" applyNumberFormat="1" applyFont="1" applyFill="1" applyBorder="1" applyAlignment="1" applyProtection="1">
      <alignment horizontal="center" vertical="center"/>
    </xf>
    <xf numFmtId="0" fontId="12" fillId="0" borderId="22" xfId="5" applyFont="1" applyFill="1" applyBorder="1" applyAlignment="1">
      <alignment horizontal="center" vertical="center"/>
    </xf>
    <xf numFmtId="0" fontId="12" fillId="0" borderId="34" xfId="5" applyFont="1" applyFill="1" applyBorder="1" applyAlignment="1">
      <alignment horizontal="left" vertical="center"/>
    </xf>
    <xf numFmtId="0" fontId="12" fillId="0" borderId="35" xfId="5" applyFont="1" applyFill="1" applyBorder="1" applyAlignment="1">
      <alignment horizontal="left" vertical="center" indent="1"/>
    </xf>
    <xf numFmtId="0" fontId="12" fillId="0" borderId="35" xfId="5" applyFont="1" applyFill="1" applyBorder="1" applyAlignment="1">
      <alignment horizontal="center" vertical="center"/>
    </xf>
    <xf numFmtId="9" fontId="12" fillId="0" borderId="36" xfId="2" applyFont="1" applyFill="1" applyBorder="1" applyAlignment="1">
      <alignment horizontal="center" vertical="center"/>
    </xf>
    <xf numFmtId="3" fontId="12" fillId="0" borderId="37" xfId="7" applyNumberFormat="1" applyFont="1" applyFill="1" applyBorder="1" applyAlignment="1" applyProtection="1">
      <alignment horizontal="center" vertical="center"/>
    </xf>
    <xf numFmtId="0" fontId="11" fillId="2" borderId="0" xfId="5" applyFont="1" applyFill="1" applyBorder="1" applyAlignment="1">
      <alignment horizontal="left" vertical="center"/>
    </xf>
    <xf numFmtId="0" fontId="12" fillId="2" borderId="0" xfId="5" applyFont="1" applyFill="1" applyBorder="1" applyAlignment="1">
      <alignment horizontal="left" vertical="center" indent="1"/>
    </xf>
    <xf numFmtId="0" fontId="12" fillId="2" borderId="0" xfId="5" applyFont="1" applyFill="1" applyBorder="1" applyAlignment="1">
      <alignment horizontal="center" vertical="center"/>
    </xf>
    <xf numFmtId="9" fontId="12" fillId="2" borderId="0" xfId="2" applyFont="1" applyFill="1" applyBorder="1" applyAlignment="1">
      <alignment horizontal="center" vertical="center"/>
    </xf>
    <xf numFmtId="3" fontId="12" fillId="2" borderId="0" xfId="7" applyNumberFormat="1" applyFont="1" applyFill="1" applyBorder="1" applyAlignment="1" applyProtection="1">
      <alignment horizontal="center" vertical="center"/>
    </xf>
    <xf numFmtId="0" fontId="12" fillId="0" borderId="20" xfId="5" applyFont="1" applyFill="1" applyBorder="1" applyAlignment="1">
      <alignment horizontal="left" vertical="center"/>
    </xf>
    <xf numFmtId="0" fontId="12" fillId="0" borderId="40" xfId="5" applyFont="1" applyFill="1" applyBorder="1" applyAlignment="1">
      <alignment horizontal="right" vertical="center" indent="1"/>
    </xf>
    <xf numFmtId="0" fontId="12" fillId="0" borderId="40" xfId="5" applyFont="1" applyFill="1" applyBorder="1" applyAlignment="1">
      <alignment horizontal="center" vertical="center"/>
    </xf>
    <xf numFmtId="9" fontId="12" fillId="0" borderId="43" xfId="2" applyFont="1" applyFill="1" applyBorder="1" applyAlignment="1">
      <alignment horizontal="center" vertical="center"/>
    </xf>
    <xf numFmtId="3" fontId="12" fillId="0" borderId="21" xfId="7" applyNumberFormat="1" applyFont="1" applyFill="1" applyBorder="1" applyAlignment="1" applyProtection="1">
      <alignment horizontal="center" vertical="center"/>
    </xf>
    <xf numFmtId="0" fontId="12" fillId="0" borderId="26" xfId="5" applyFont="1" applyFill="1" applyBorder="1" applyAlignment="1">
      <alignment horizontal="left" vertical="center"/>
    </xf>
    <xf numFmtId="0" fontId="12" fillId="0" borderId="5" xfId="5" applyFont="1" applyFill="1" applyBorder="1" applyAlignment="1">
      <alignment horizontal="right" vertical="center" indent="1"/>
    </xf>
    <xf numFmtId="0" fontId="12" fillId="0" borderId="5" xfId="5" applyFont="1" applyFill="1" applyBorder="1" applyAlignment="1">
      <alignment horizontal="center" vertical="center"/>
    </xf>
    <xf numFmtId="9" fontId="12" fillId="5" borderId="23" xfId="2" applyFont="1" applyFill="1" applyBorder="1" applyAlignment="1" applyProtection="1">
      <alignment horizontal="center" vertical="center"/>
    </xf>
    <xf numFmtId="3" fontId="12" fillId="0" borderId="42" xfId="7" applyNumberFormat="1" applyFont="1" applyFill="1" applyBorder="1" applyAlignment="1" applyProtection="1">
      <alignment horizontal="center" vertical="center"/>
    </xf>
    <xf numFmtId="9" fontId="12" fillId="0" borderId="1" xfId="2" applyFont="1" applyFill="1" applyBorder="1" applyAlignment="1">
      <alignment horizontal="center" vertical="center"/>
    </xf>
    <xf numFmtId="0" fontId="12" fillId="2" borderId="5" xfId="5" applyFont="1" applyFill="1" applyBorder="1" applyAlignment="1">
      <alignment horizontal="center" vertical="center"/>
    </xf>
    <xf numFmtId="9" fontId="12" fillId="0" borderId="1" xfId="2" applyFont="1" applyFill="1" applyBorder="1" applyAlignment="1" applyProtection="1">
      <alignment horizontal="center" vertical="center"/>
    </xf>
    <xf numFmtId="10" fontId="12" fillId="0" borderId="1" xfId="2" applyNumberFormat="1" applyFont="1" applyFill="1" applyBorder="1" applyAlignment="1" applyProtection="1">
      <alignment horizontal="center" vertical="center"/>
    </xf>
    <xf numFmtId="3" fontId="7" fillId="7" borderId="23" xfId="7" applyNumberFormat="1" applyFont="1" applyFill="1" applyBorder="1" applyAlignment="1" applyProtection="1">
      <alignment horizontal="center" vertical="center"/>
    </xf>
    <xf numFmtId="0" fontId="9" fillId="3" borderId="12" xfId="5" applyFont="1" applyFill="1" applyBorder="1" applyAlignment="1">
      <alignment vertical="center"/>
    </xf>
    <xf numFmtId="0" fontId="12" fillId="3" borderId="13" xfId="5" applyFont="1" applyFill="1" applyBorder="1" applyAlignment="1">
      <alignment vertical="center"/>
    </xf>
    <xf numFmtId="0" fontId="9" fillId="3" borderId="0" xfId="5" applyFont="1" applyFill="1" applyBorder="1" applyAlignment="1">
      <alignment vertical="center"/>
    </xf>
    <xf numFmtId="0" fontId="12" fillId="3" borderId="0" xfId="5" applyFont="1" applyFill="1" applyBorder="1" applyAlignment="1">
      <alignment vertical="center"/>
    </xf>
    <xf numFmtId="0" fontId="12" fillId="0" borderId="22" xfId="5" applyFont="1" applyFill="1" applyBorder="1" applyAlignment="1">
      <alignment horizontal="left" vertical="center" indent="1"/>
    </xf>
    <xf numFmtId="0" fontId="12" fillId="0" borderId="13" xfId="5" applyFont="1" applyFill="1" applyBorder="1" applyAlignment="1">
      <alignment horizontal="left" vertical="center" indent="1"/>
    </xf>
    <xf numFmtId="10" fontId="12" fillId="2" borderId="1" xfId="2" applyNumberFormat="1" applyFont="1" applyFill="1" applyBorder="1" applyAlignment="1">
      <alignment horizontal="center" vertical="center"/>
    </xf>
    <xf numFmtId="0" fontId="12" fillId="0" borderId="22" xfId="5" applyFont="1" applyFill="1" applyBorder="1" applyAlignment="1">
      <alignment vertical="center"/>
    </xf>
    <xf numFmtId="10" fontId="12" fillId="0" borderId="13" xfId="2" applyNumberFormat="1" applyFont="1" applyFill="1" applyBorder="1" applyAlignment="1">
      <alignment horizontal="center" vertical="center"/>
    </xf>
    <xf numFmtId="9" fontId="12" fillId="0" borderId="0" xfId="2" applyFont="1" applyFill="1" applyBorder="1" applyAlignment="1">
      <alignment horizontal="center" vertical="center"/>
    </xf>
    <xf numFmtId="3" fontId="7" fillId="0" borderId="23" xfId="7" applyNumberFormat="1" applyFont="1" applyFill="1" applyBorder="1" applyAlignment="1" applyProtection="1">
      <alignment horizontal="center" vertical="center"/>
    </xf>
    <xf numFmtId="0" fontId="12" fillId="3" borderId="27" xfId="5" applyFont="1" applyFill="1" applyBorder="1" applyAlignment="1">
      <alignment vertical="center"/>
    </xf>
    <xf numFmtId="0" fontId="12" fillId="3" borderId="11" xfId="5" applyFont="1" applyFill="1" applyBorder="1" applyAlignment="1">
      <alignment horizontal="left" vertical="center" indent="1"/>
    </xf>
    <xf numFmtId="10" fontId="12" fillId="3" borderId="13" xfId="2" applyNumberFormat="1" applyFont="1" applyFill="1" applyBorder="1" applyAlignment="1">
      <alignment horizontal="center" vertical="center"/>
    </xf>
    <xf numFmtId="9" fontId="12" fillId="3" borderId="12" xfId="2" applyFont="1" applyFill="1" applyBorder="1" applyAlignment="1" applyProtection="1">
      <alignment horizontal="center" vertical="center"/>
    </xf>
    <xf numFmtId="0" fontId="12" fillId="0" borderId="23" xfId="5" applyFont="1" applyFill="1" applyBorder="1" applyAlignment="1">
      <alignment horizontal="center" vertical="center"/>
    </xf>
    <xf numFmtId="0" fontId="12" fillId="3" borderId="28" xfId="5" applyFont="1" applyFill="1" applyBorder="1" applyAlignment="1">
      <alignment vertical="center"/>
    </xf>
    <xf numFmtId="10" fontId="12" fillId="3" borderId="6" xfId="2" applyNumberFormat="1" applyFont="1" applyFill="1" applyBorder="1" applyAlignment="1">
      <alignment horizontal="center" vertical="center"/>
    </xf>
    <xf numFmtId="0" fontId="7" fillId="0" borderId="29" xfId="5" applyFont="1" applyFill="1" applyBorder="1" applyAlignment="1">
      <alignment horizontal="center" vertical="center"/>
    </xf>
    <xf numFmtId="0" fontId="12" fillId="3" borderId="13" xfId="5" applyFont="1" applyFill="1" applyBorder="1" applyAlignment="1">
      <alignment horizontal="left" vertical="center" indent="1"/>
    </xf>
    <xf numFmtId="0" fontId="12" fillId="3" borderId="5" xfId="5" applyFont="1" applyFill="1" applyBorder="1" applyAlignment="1">
      <alignment horizontal="left" vertical="center"/>
    </xf>
    <xf numFmtId="0" fontId="7" fillId="0" borderId="12" xfId="5" applyFont="1" applyFill="1" applyBorder="1" applyAlignment="1">
      <alignment horizontal="center" vertical="center"/>
    </xf>
    <xf numFmtId="169" fontId="12" fillId="3" borderId="33" xfId="8" applyNumberFormat="1" applyFont="1" applyFill="1" applyBorder="1" applyAlignment="1" applyProtection="1">
      <alignment vertical="center"/>
    </xf>
    <xf numFmtId="4" fontId="12" fillId="0" borderId="23" xfId="7" applyNumberFormat="1" applyFont="1" applyFill="1" applyBorder="1" applyAlignment="1" applyProtection="1">
      <alignment horizontal="center" vertical="center"/>
    </xf>
    <xf numFmtId="0" fontId="12" fillId="3" borderId="22" xfId="5" applyFont="1" applyFill="1" applyBorder="1" applyAlignment="1">
      <alignment horizontal="left" vertical="center" indent="1"/>
    </xf>
    <xf numFmtId="10" fontId="12" fillId="3" borderId="11" xfId="5" applyNumberFormat="1" applyFont="1" applyFill="1" applyBorder="1" applyAlignment="1">
      <alignment horizontal="center" vertical="center"/>
    </xf>
    <xf numFmtId="170" fontId="12" fillId="3" borderId="3" xfId="7" applyNumberFormat="1" applyFont="1" applyFill="1" applyBorder="1" applyAlignment="1" applyProtection="1">
      <alignment vertical="center"/>
    </xf>
    <xf numFmtId="10" fontId="7" fillId="3" borderId="23" xfId="9" applyNumberFormat="1" applyFont="1" applyFill="1" applyBorder="1" applyAlignment="1" applyProtection="1">
      <alignment horizontal="center" vertical="center"/>
    </xf>
    <xf numFmtId="0" fontId="12" fillId="3" borderId="22" xfId="5" applyFont="1" applyFill="1" applyBorder="1" applyAlignment="1">
      <alignment horizontal="left" vertical="center"/>
    </xf>
    <xf numFmtId="10" fontId="12" fillId="3" borderId="1" xfId="9" applyNumberFormat="1" applyFont="1" applyFill="1" applyBorder="1" applyAlignment="1" applyProtection="1">
      <alignment horizontal="center" vertical="center"/>
    </xf>
    <xf numFmtId="0" fontId="12" fillId="3" borderId="34" xfId="5" applyFont="1" applyFill="1" applyBorder="1" applyAlignment="1">
      <alignment horizontal="left" vertical="center"/>
    </xf>
    <xf numFmtId="0" fontId="12" fillId="3" borderId="35" xfId="5" applyFont="1" applyFill="1" applyBorder="1" applyAlignment="1">
      <alignment horizontal="left" vertical="center" indent="1"/>
    </xf>
    <xf numFmtId="10" fontId="12" fillId="3" borderId="35" xfId="9" applyNumberFormat="1" applyFont="1" applyFill="1" applyBorder="1" applyAlignment="1" applyProtection="1">
      <alignment horizontal="center" vertical="center"/>
    </xf>
    <xf numFmtId="0" fontId="12" fillId="0" borderId="36" xfId="5" applyFont="1" applyFill="1" applyBorder="1" applyAlignment="1">
      <alignment horizontal="center" vertical="center"/>
    </xf>
    <xf numFmtId="0" fontId="12" fillId="3" borderId="8" xfId="5" applyFont="1" applyFill="1" applyBorder="1" applyAlignment="1">
      <alignment vertical="center"/>
    </xf>
    <xf numFmtId="0" fontId="12" fillId="3" borderId="10" xfId="5" applyFont="1" applyFill="1" applyBorder="1" applyAlignment="1">
      <alignment vertical="center"/>
    </xf>
    <xf numFmtId="0" fontId="12" fillId="0" borderId="38" xfId="5" applyFont="1" applyFill="1" applyBorder="1" applyAlignment="1">
      <alignment horizontal="center" vertical="center"/>
    </xf>
    <xf numFmtId="3" fontId="7" fillId="8" borderId="39" xfId="7" applyNumberFormat="1" applyFont="1" applyFill="1" applyBorder="1" applyAlignment="1" applyProtection="1">
      <alignment horizontal="center" vertical="center"/>
    </xf>
    <xf numFmtId="166" fontId="7" fillId="5" borderId="14" xfId="6" applyNumberFormat="1" applyFont="1" applyFill="1" applyBorder="1" applyAlignment="1">
      <alignment horizontal="center" vertical="center"/>
    </xf>
    <xf numFmtId="167" fontId="7" fillId="5" borderId="14" xfId="6" applyNumberFormat="1" applyFont="1" applyFill="1" applyBorder="1" applyAlignment="1">
      <alignment horizontal="center" vertical="center"/>
    </xf>
    <xf numFmtId="0" fontId="8" fillId="3" borderId="0" xfId="3" applyFont="1" applyFill="1" applyBorder="1" applyAlignment="1">
      <alignment horizontal="center" vertical="center"/>
    </xf>
    <xf numFmtId="0" fontId="8" fillId="3" borderId="0" xfId="3" applyFont="1" applyFill="1" applyBorder="1" applyAlignment="1">
      <alignment horizontal="center" vertical="center"/>
    </xf>
    <xf numFmtId="167" fontId="7" fillId="5" borderId="0" xfId="6" applyNumberFormat="1" applyFont="1" applyFill="1" applyBorder="1" applyAlignment="1">
      <alignment horizontal="center" vertical="center"/>
    </xf>
    <xf numFmtId="0" fontId="12" fillId="0" borderId="20" xfId="5" applyFont="1" applyFill="1" applyBorder="1" applyAlignment="1">
      <alignment horizontal="left" vertical="center" indent="1"/>
    </xf>
    <xf numFmtId="0" fontId="12" fillId="0" borderId="40" xfId="5" applyFont="1" applyFill="1" applyBorder="1" applyAlignment="1">
      <alignment horizontal="left" vertical="center" indent="1"/>
    </xf>
    <xf numFmtId="0" fontId="12" fillId="0" borderId="41" xfId="5" applyFont="1" applyFill="1" applyBorder="1" applyAlignment="1">
      <alignment horizontal="left" vertical="center" indent="1"/>
    </xf>
    <xf numFmtId="0" fontId="12" fillId="3" borderId="22" xfId="5" applyFont="1" applyFill="1" applyBorder="1" applyAlignment="1">
      <alignment horizontal="left" vertical="center" indent="1"/>
    </xf>
    <xf numFmtId="0" fontId="12" fillId="3" borderId="11" xfId="5" applyFont="1" applyFill="1" applyBorder="1" applyAlignment="1">
      <alignment horizontal="left" vertical="center" indent="1"/>
    </xf>
    <xf numFmtId="0" fontId="12" fillId="3" borderId="13" xfId="5" applyFont="1" applyFill="1" applyBorder="1" applyAlignment="1">
      <alignment horizontal="left" vertical="center" indent="1"/>
    </xf>
    <xf numFmtId="0" fontId="12" fillId="3" borderId="30" xfId="5" applyFont="1" applyFill="1" applyBorder="1" applyAlignment="1">
      <alignment horizontal="left" vertical="center"/>
    </xf>
    <xf numFmtId="0" fontId="12" fillId="3" borderId="31" xfId="5" applyFont="1" applyFill="1" applyBorder="1" applyAlignment="1">
      <alignment horizontal="left" vertical="center"/>
    </xf>
    <xf numFmtId="0" fontId="12" fillId="3" borderId="32" xfId="5" applyFont="1" applyFill="1" applyBorder="1" applyAlignment="1">
      <alignment horizontal="left" vertical="center"/>
    </xf>
    <xf numFmtId="0" fontId="7" fillId="3" borderId="15" xfId="5" applyFont="1" applyFill="1" applyBorder="1" applyAlignment="1">
      <alignment horizontal="right" vertical="center" indent="1"/>
    </xf>
    <xf numFmtId="0" fontId="7" fillId="3" borderId="16" xfId="5" applyFont="1" applyFill="1" applyBorder="1" applyAlignment="1">
      <alignment horizontal="right" vertical="center" indent="1"/>
    </xf>
    <xf numFmtId="0" fontId="7" fillId="3" borderId="25" xfId="5" applyFont="1" applyFill="1" applyBorder="1" applyAlignment="1">
      <alignment horizontal="right" vertical="center" indent="1"/>
    </xf>
    <xf numFmtId="0" fontId="8" fillId="3" borderId="0" xfId="3" applyFont="1" applyFill="1" applyBorder="1" applyAlignment="1">
      <alignment horizontal="center" vertical="center"/>
    </xf>
    <xf numFmtId="0" fontId="7" fillId="3" borderId="17" xfId="5" applyFont="1" applyFill="1" applyBorder="1" applyAlignment="1">
      <alignment horizontal="right" vertical="center" indent="1"/>
    </xf>
    <xf numFmtId="0" fontId="7" fillId="3" borderId="7" xfId="5" applyFont="1" applyFill="1" applyBorder="1" applyAlignment="1">
      <alignment horizontal="right" vertical="center" indent="1"/>
    </xf>
    <xf numFmtId="0" fontId="7" fillId="3" borderId="9" xfId="5" applyFont="1" applyFill="1" applyBorder="1" applyAlignment="1">
      <alignment horizontal="right" vertical="center" indent="1"/>
    </xf>
    <xf numFmtId="0" fontId="7" fillId="3" borderId="24" xfId="5" applyFont="1" applyFill="1" applyBorder="1" applyAlignment="1">
      <alignment horizontal="right" vertical="center" indent="1"/>
    </xf>
  </cellXfs>
  <cellStyles count="10">
    <cellStyle name="Millares" xfId="1" builtinId="3"/>
    <cellStyle name="Millares 2" xfId="8"/>
    <cellStyle name="Millares_E-TOWER - Lista de Precios PREVENTA 2 2" xfId="7"/>
    <cellStyle name="Normal" xfId="0" builtinId="0"/>
    <cellStyle name="Normal 2 2" xfId="6"/>
    <cellStyle name="Normal_E-TOWER Este - Precios" xfId="3"/>
    <cellStyle name="Normal_E-TOWER Este - Precios 2 2" xfId="5"/>
    <cellStyle name="Normal_E-TOWER Este - Precios 3" xfId="4"/>
    <cellStyle name="Porcentual" xfId="2" builtinId="5"/>
    <cellStyle name="Porcentual 3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0</xdr:row>
      <xdr:rowOff>1</xdr:rowOff>
    </xdr:from>
    <xdr:to>
      <xdr:col>2</xdr:col>
      <xdr:colOff>247651</xdr:colOff>
      <xdr:row>5</xdr:row>
      <xdr:rowOff>57151</xdr:rowOff>
    </xdr:to>
    <xdr:pic>
      <xdr:nvPicPr>
        <xdr:cNvPr id="3" name="2 Imagen">
          <a:extLst>
            <a:ext uri="{FF2B5EF4-FFF2-40B4-BE49-F238E27FC236}">
              <a16:creationId xmlns="" xmlns:a16="http://schemas.microsoft.com/office/drawing/2014/main" id="{F1E595C9-A872-4620-A7B8-7645537ECD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1" y="1"/>
          <a:ext cx="1371600" cy="1104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O42"/>
  <sheetViews>
    <sheetView tabSelected="1" zoomScale="90" zoomScaleNormal="90" workbookViewId="0">
      <selection activeCell="G10" sqref="G10"/>
    </sheetView>
  </sheetViews>
  <sheetFormatPr baseColWidth="10" defaultColWidth="11.42578125" defaultRowHeight="16.5" customHeight="1"/>
  <cols>
    <col min="1" max="1" width="0.85546875" style="6" customWidth="1"/>
    <col min="2" max="2" width="16.85546875" style="6" customWidth="1"/>
    <col min="3" max="3" width="20" style="6" customWidth="1"/>
    <col min="4" max="4" width="13.5703125" style="6" customWidth="1"/>
    <col min="5" max="5" width="14.140625" style="6" customWidth="1"/>
    <col min="6" max="7" width="14.7109375" style="6" customWidth="1"/>
    <col min="8" max="8" width="14.5703125" style="6" customWidth="1"/>
    <col min="9" max="11" width="14.7109375" style="6" customWidth="1"/>
    <col min="12" max="13" width="14.7109375" style="6" hidden="1" customWidth="1"/>
    <col min="14" max="14" width="14" style="6" customWidth="1"/>
    <col min="15" max="15" width="11.42578125" style="6" customWidth="1"/>
    <col min="16" max="16384" width="11.42578125" style="6"/>
  </cols>
  <sheetData>
    <row r="1" spans="2:15" s="1" customFormat="1" ht="16.5" customHeight="1">
      <c r="B1" s="122"/>
      <c r="C1" s="122"/>
      <c r="D1" s="122"/>
      <c r="E1" s="122"/>
      <c r="F1" s="122"/>
      <c r="G1" s="108"/>
      <c r="H1" s="107"/>
      <c r="I1" s="11"/>
      <c r="J1" s="11"/>
      <c r="K1" s="11"/>
      <c r="L1" s="11"/>
      <c r="M1" s="11"/>
      <c r="N1" s="11"/>
    </row>
    <row r="2" spans="2:15" s="1" customFormat="1" ht="16.5" customHeight="1">
      <c r="B2" s="122"/>
      <c r="C2" s="122"/>
      <c r="D2" s="122"/>
      <c r="E2" s="122"/>
      <c r="F2" s="122"/>
      <c r="G2" s="108"/>
      <c r="H2" s="107"/>
      <c r="I2" s="11"/>
      <c r="J2" s="11"/>
      <c r="K2" s="11"/>
      <c r="L2" s="11"/>
      <c r="M2" s="11"/>
      <c r="N2" s="11"/>
    </row>
    <row r="3" spans="2:15" s="2" customFormat="1" ht="16.5" customHeight="1"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2" t="s">
        <v>43</v>
      </c>
    </row>
    <row r="4" spans="2:15" s="4" customFormat="1" ht="16.5" customHeight="1">
      <c r="B4" s="13" t="s">
        <v>2</v>
      </c>
      <c r="C4" s="14"/>
      <c r="D4" s="15" t="s">
        <v>3</v>
      </c>
      <c r="E4" s="15" t="s">
        <v>4</v>
      </c>
      <c r="F4" s="15" t="s">
        <v>1</v>
      </c>
      <c r="G4" s="16"/>
      <c r="H4" s="16"/>
      <c r="I4" s="17"/>
      <c r="J4" s="17"/>
      <c r="K4" s="17"/>
      <c r="L4" s="17"/>
      <c r="M4" s="17"/>
      <c r="N4" s="18"/>
    </row>
    <row r="5" spans="2:15" s="4" customFormat="1" ht="16.5" customHeight="1">
      <c r="B5" s="13"/>
      <c r="C5" s="14"/>
      <c r="D5" s="19"/>
      <c r="E5" s="105">
        <v>37.25</v>
      </c>
      <c r="F5" s="106">
        <v>4.2714999999999996</v>
      </c>
      <c r="G5" s="109"/>
      <c r="H5" s="20"/>
      <c r="I5" s="17"/>
      <c r="J5" s="17" t="s">
        <v>42</v>
      </c>
      <c r="K5" s="17" t="s">
        <v>42</v>
      </c>
      <c r="L5" s="17"/>
      <c r="M5" s="17" t="s">
        <v>42</v>
      </c>
      <c r="N5" s="18"/>
    </row>
    <row r="6" spans="2:15" s="4" customFormat="1" ht="5.25" customHeight="1" thickBot="1">
      <c r="B6" s="13"/>
      <c r="C6" s="13"/>
      <c r="D6" s="21"/>
      <c r="E6" s="22"/>
      <c r="F6" s="23"/>
      <c r="G6" s="23"/>
      <c r="H6" s="23"/>
      <c r="I6" s="17"/>
      <c r="J6" s="17"/>
      <c r="K6" s="17"/>
      <c r="L6" s="17"/>
      <c r="M6" s="17"/>
      <c r="N6" s="18"/>
    </row>
    <row r="7" spans="2:15" s="4" customFormat="1" ht="16.5" customHeight="1" thickBot="1">
      <c r="B7" s="119" t="s">
        <v>5</v>
      </c>
      <c r="C7" s="120"/>
      <c r="D7" s="123"/>
      <c r="E7" s="24"/>
      <c r="F7" s="25">
        <v>1208</v>
      </c>
      <c r="G7" s="25">
        <v>303</v>
      </c>
      <c r="H7" s="25">
        <v>810</v>
      </c>
      <c r="I7" s="25">
        <v>1704</v>
      </c>
      <c r="J7" s="25">
        <v>1007</v>
      </c>
      <c r="K7" s="25">
        <v>604</v>
      </c>
      <c r="L7" s="25">
        <v>1503</v>
      </c>
      <c r="M7" s="25">
        <v>1502</v>
      </c>
      <c r="N7" s="25" t="s">
        <v>39</v>
      </c>
    </row>
    <row r="8" spans="2:15" s="4" customFormat="1" ht="15" customHeight="1" thickBot="1">
      <c r="B8" s="119" t="s">
        <v>6</v>
      </c>
      <c r="C8" s="120"/>
      <c r="D8" s="123"/>
      <c r="E8" s="26"/>
      <c r="F8" s="27" t="s">
        <v>7</v>
      </c>
      <c r="G8" s="27" t="s">
        <v>7</v>
      </c>
      <c r="H8" s="28" t="s">
        <v>7</v>
      </c>
      <c r="I8" s="28" t="s">
        <v>7</v>
      </c>
      <c r="J8" s="28" t="s">
        <v>7</v>
      </c>
      <c r="K8" s="29" t="s">
        <v>7</v>
      </c>
      <c r="L8" s="29" t="s">
        <v>8</v>
      </c>
      <c r="M8" s="29" t="s">
        <v>7</v>
      </c>
      <c r="N8" s="29" t="s">
        <v>7</v>
      </c>
    </row>
    <row r="9" spans="2:15" s="4" customFormat="1" ht="15" customHeight="1" thickBot="1">
      <c r="B9" s="124" t="s">
        <v>9</v>
      </c>
      <c r="C9" s="125"/>
      <c r="D9" s="126"/>
      <c r="E9" s="26"/>
      <c r="F9" s="29">
        <v>1</v>
      </c>
      <c r="G9" s="29">
        <v>1</v>
      </c>
      <c r="H9" s="29">
        <v>2</v>
      </c>
      <c r="I9" s="29">
        <v>2</v>
      </c>
      <c r="J9" s="29">
        <v>2</v>
      </c>
      <c r="K9" s="29">
        <v>2</v>
      </c>
      <c r="L9" s="29">
        <v>3</v>
      </c>
      <c r="M9" s="29">
        <v>3</v>
      </c>
      <c r="N9" s="29"/>
    </row>
    <row r="10" spans="2:15" s="4" customFormat="1" ht="15" customHeight="1" thickBot="1">
      <c r="B10" s="119" t="s">
        <v>10</v>
      </c>
      <c r="C10" s="120"/>
      <c r="D10" s="121"/>
      <c r="E10" s="30"/>
      <c r="F10" s="29">
        <v>43</v>
      </c>
      <c r="G10" s="29">
        <v>50</v>
      </c>
      <c r="H10" s="29">
        <v>60</v>
      </c>
      <c r="I10" s="29">
        <v>60</v>
      </c>
      <c r="J10" s="29">
        <v>68</v>
      </c>
      <c r="K10" s="29">
        <v>68</v>
      </c>
      <c r="L10" s="29">
        <v>90</v>
      </c>
      <c r="M10" s="29">
        <v>89</v>
      </c>
      <c r="N10" s="29"/>
    </row>
    <row r="11" spans="2:15" s="4" customFormat="1" ht="15" customHeight="1" thickBot="1">
      <c r="B11" s="119" t="s">
        <v>11</v>
      </c>
      <c r="C11" s="120"/>
      <c r="D11" s="121"/>
      <c r="E11" s="30"/>
      <c r="F11" s="29">
        <v>57</v>
      </c>
      <c r="G11" s="29">
        <v>69</v>
      </c>
      <c r="H11" s="29">
        <v>80</v>
      </c>
      <c r="I11" s="29">
        <v>80</v>
      </c>
      <c r="J11" s="29">
        <v>88</v>
      </c>
      <c r="K11" s="29">
        <v>90</v>
      </c>
      <c r="L11" s="29">
        <v>118</v>
      </c>
      <c r="M11" s="29">
        <v>118</v>
      </c>
      <c r="N11" s="29" t="s">
        <v>40</v>
      </c>
    </row>
    <row r="12" spans="2:15" s="4" customFormat="1" ht="15" customHeight="1">
      <c r="B12" s="110" t="s">
        <v>12</v>
      </c>
      <c r="C12" s="111"/>
      <c r="D12" s="112"/>
      <c r="E12" s="31" t="s">
        <v>1</v>
      </c>
      <c r="F12" s="32">
        <v>1426600</v>
      </c>
      <c r="G12" s="32">
        <v>1575200</v>
      </c>
      <c r="H12" s="32">
        <v>1740900</v>
      </c>
      <c r="I12" s="32">
        <v>1769500</v>
      </c>
      <c r="J12" s="32">
        <v>1674500</v>
      </c>
      <c r="K12" s="32">
        <v>1836600</v>
      </c>
      <c r="L12" s="32">
        <v>2199200</v>
      </c>
      <c r="M12" s="32">
        <v>2749000</v>
      </c>
      <c r="N12" s="32">
        <v>240300</v>
      </c>
    </row>
    <row r="13" spans="2:15" s="4" customFormat="1" ht="15" customHeight="1">
      <c r="B13" s="113" t="s">
        <v>13</v>
      </c>
      <c r="C13" s="114"/>
      <c r="D13" s="115"/>
      <c r="E13" s="33" t="s">
        <v>4</v>
      </c>
      <c r="F13" s="34">
        <f t="shared" ref="F13:N13" si="0">(F12*$F$5/$E$5)</f>
        <v>163589.84966442952</v>
      </c>
      <c r="G13" s="34">
        <f t="shared" si="0"/>
        <v>180629.98120805368</v>
      </c>
      <c r="H13" s="35">
        <f t="shared" si="0"/>
        <v>199630.98926174495</v>
      </c>
      <c r="I13" s="35">
        <f t="shared" si="0"/>
        <v>202910.58389261743</v>
      </c>
      <c r="J13" s="35">
        <f t="shared" si="0"/>
        <v>192016.82550335568</v>
      </c>
      <c r="K13" s="34">
        <f t="shared" si="0"/>
        <v>210605.01744966442</v>
      </c>
      <c r="L13" s="34">
        <f t="shared" si="0"/>
        <v>252184.7731543624</v>
      </c>
      <c r="M13" s="34">
        <f t="shared" si="0"/>
        <v>315230.96644295298</v>
      </c>
      <c r="N13" s="34">
        <f t="shared" si="0"/>
        <v>27555.475167785233</v>
      </c>
    </row>
    <row r="14" spans="2:15" s="4" customFormat="1" ht="15" customHeight="1">
      <c r="B14" s="36" t="s">
        <v>0</v>
      </c>
      <c r="C14" s="37"/>
      <c r="D14" s="38"/>
      <c r="E14" s="39" t="s">
        <v>14</v>
      </c>
      <c r="F14" s="40">
        <v>22000</v>
      </c>
      <c r="G14" s="40">
        <v>22000</v>
      </c>
      <c r="H14" s="40">
        <v>27000</v>
      </c>
      <c r="I14" s="40">
        <v>27000</v>
      </c>
      <c r="J14" s="40">
        <v>31000</v>
      </c>
      <c r="K14" s="40">
        <v>33000</v>
      </c>
      <c r="L14" s="40">
        <v>39000</v>
      </c>
      <c r="M14" s="40">
        <v>39000</v>
      </c>
      <c r="N14" s="34">
        <f>ROUND(1100*F5,0)</f>
        <v>4699</v>
      </c>
      <c r="O14" s="5"/>
    </row>
    <row r="15" spans="2:15" s="4" customFormat="1" ht="15" customHeight="1">
      <c r="B15" s="36" t="s">
        <v>29</v>
      </c>
      <c r="C15" s="37"/>
      <c r="D15" s="38"/>
      <c r="E15" s="39"/>
      <c r="F15" s="40">
        <v>8</v>
      </c>
      <c r="G15" s="40">
        <v>8</v>
      </c>
      <c r="H15" s="40">
        <v>8</v>
      </c>
      <c r="I15" s="40">
        <v>8</v>
      </c>
      <c r="J15" s="40">
        <v>15</v>
      </c>
      <c r="K15" s="40">
        <v>15</v>
      </c>
      <c r="L15" s="40">
        <v>15</v>
      </c>
      <c r="M15" s="40">
        <v>15</v>
      </c>
      <c r="N15" s="34">
        <v>10</v>
      </c>
      <c r="O15" s="5"/>
    </row>
    <row r="16" spans="2:15" s="4" customFormat="1" ht="15" customHeight="1">
      <c r="B16" s="36" t="s">
        <v>30</v>
      </c>
      <c r="C16" s="37"/>
      <c r="D16" s="41"/>
      <c r="E16" s="39" t="s">
        <v>14</v>
      </c>
      <c r="F16" s="34">
        <f>+F15*F14</f>
        <v>176000</v>
      </c>
      <c r="G16" s="34">
        <f>+G15*G14</f>
        <v>176000</v>
      </c>
      <c r="H16" s="34">
        <f t="shared" ref="H16" si="1">+H15*H14</f>
        <v>216000</v>
      </c>
      <c r="I16" s="34">
        <f t="shared" ref="I16" si="2">+I15*I14</f>
        <v>216000</v>
      </c>
      <c r="J16" s="34">
        <f t="shared" ref="J16:L16" si="3">+J15*J14</f>
        <v>465000</v>
      </c>
      <c r="K16" s="34">
        <f t="shared" si="3"/>
        <v>495000</v>
      </c>
      <c r="L16" s="34">
        <f t="shared" si="3"/>
        <v>585000</v>
      </c>
      <c r="M16" s="34">
        <f t="shared" ref="M16" si="4">+M15*M14</f>
        <v>585000</v>
      </c>
      <c r="N16" s="34">
        <f t="shared" ref="N16" si="5">+N15*N14</f>
        <v>46990</v>
      </c>
      <c r="O16" s="5"/>
    </row>
    <row r="17" spans="2:15" s="4" customFormat="1" ht="15" customHeight="1">
      <c r="B17" s="36" t="s">
        <v>31</v>
      </c>
      <c r="C17" s="37"/>
      <c r="D17" s="41"/>
      <c r="E17" s="39"/>
      <c r="F17" s="40">
        <v>48</v>
      </c>
      <c r="G17" s="40">
        <v>48</v>
      </c>
      <c r="H17" s="40">
        <v>48</v>
      </c>
      <c r="I17" s="40">
        <v>48</v>
      </c>
      <c r="J17" s="40">
        <v>48</v>
      </c>
      <c r="K17" s="40">
        <v>48</v>
      </c>
      <c r="L17" s="40">
        <v>48</v>
      </c>
      <c r="M17" s="40">
        <v>48</v>
      </c>
      <c r="N17" s="40">
        <v>48</v>
      </c>
      <c r="O17" s="5"/>
    </row>
    <row r="18" spans="2:15" s="4" customFormat="1" ht="15" customHeight="1">
      <c r="B18" s="36" t="s">
        <v>32</v>
      </c>
      <c r="C18" s="37"/>
      <c r="D18" s="41"/>
      <c r="E18" s="39" t="s">
        <v>1</v>
      </c>
      <c r="F18" s="34">
        <f>+(F14*F17+F16)/$F$5</f>
        <v>288423.27051387104</v>
      </c>
      <c r="G18" s="34">
        <f>+(G14*G17+G16)/$F$5</f>
        <v>288423.27051387104</v>
      </c>
      <c r="H18" s="34">
        <f t="shared" ref="H18" si="6">+(H14*H17+H16)/$F$5</f>
        <v>353974.01381247811</v>
      </c>
      <c r="I18" s="34">
        <f t="shared" ref="I18" si="7">+(I14*I17+I16)/$F$5</f>
        <v>353974.01381247811</v>
      </c>
      <c r="J18" s="34">
        <f t="shared" ref="J18:L18" si="8">+(J14*J17+J16)/$F$5</f>
        <v>457216.4345077842</v>
      </c>
      <c r="K18" s="34">
        <f t="shared" si="8"/>
        <v>486714.26899215736</v>
      </c>
      <c r="L18" s="34">
        <f t="shared" si="8"/>
        <v>575207.77244527685</v>
      </c>
      <c r="M18" s="34">
        <f t="shared" ref="M18" si="9">+(M14*M17+M16)/$F$5</f>
        <v>575207.77244527685</v>
      </c>
      <c r="N18" s="34">
        <f t="shared" ref="N18" si="10">+(N14*N17+N16)/$F$5</f>
        <v>63804.752428889151</v>
      </c>
    </row>
    <row r="19" spans="2:15" s="4" customFormat="1" ht="15" customHeight="1" thickBot="1">
      <c r="B19" s="42" t="s">
        <v>28</v>
      </c>
      <c r="C19" s="43"/>
      <c r="D19" s="44"/>
      <c r="E19" s="45" t="s">
        <v>14</v>
      </c>
      <c r="F19" s="46">
        <f>+F14*3</f>
        <v>66000</v>
      </c>
      <c r="G19" s="46">
        <f>+G14*3</f>
        <v>66000</v>
      </c>
      <c r="H19" s="46">
        <f t="shared" ref="H19" si="11">+H14*3</f>
        <v>81000</v>
      </c>
      <c r="I19" s="46">
        <f t="shared" ref="I19" si="12">+I14*3</f>
        <v>81000</v>
      </c>
      <c r="J19" s="46">
        <f t="shared" ref="J19:L19" si="13">+J14*3</f>
        <v>93000</v>
      </c>
      <c r="K19" s="46">
        <f t="shared" si="13"/>
        <v>99000</v>
      </c>
      <c r="L19" s="46">
        <f t="shared" si="13"/>
        <v>117000</v>
      </c>
      <c r="M19" s="46">
        <f t="shared" ref="M19" si="14">+M14*3</f>
        <v>117000</v>
      </c>
      <c r="N19" s="46">
        <f t="shared" ref="N19" si="15">+N14*3</f>
        <v>14097</v>
      </c>
    </row>
    <row r="20" spans="2:15" s="4" customFormat="1" ht="15" customHeight="1" thickBot="1">
      <c r="B20" s="47" t="s">
        <v>33</v>
      </c>
      <c r="C20" s="48"/>
      <c r="D20" s="49"/>
      <c r="E20" s="50"/>
      <c r="F20" s="51"/>
      <c r="G20" s="51"/>
      <c r="H20" s="51"/>
      <c r="I20" s="51"/>
      <c r="J20" s="51"/>
      <c r="K20" s="51"/>
      <c r="L20" s="51"/>
      <c r="M20" s="51"/>
      <c r="N20" s="18"/>
    </row>
    <row r="21" spans="2:15" s="4" customFormat="1" ht="15" customHeight="1">
      <c r="B21" s="52" t="str">
        <f>+B12</f>
        <v>PRECIO APTO en UNIDADES INDEXADAS</v>
      </c>
      <c r="C21" s="53"/>
      <c r="D21" s="54"/>
      <c r="E21" s="55" t="s">
        <v>1</v>
      </c>
      <c r="F21" s="56">
        <f>+F12</f>
        <v>1426600</v>
      </c>
      <c r="G21" s="56">
        <f>+G12</f>
        <v>1575200</v>
      </c>
      <c r="H21" s="56">
        <f>+H12</f>
        <v>1740900</v>
      </c>
      <c r="I21" s="56">
        <f t="shared" ref="I21" si="16">+I12</f>
        <v>1769500</v>
      </c>
      <c r="J21" s="56">
        <f t="shared" ref="J21" si="17">+J12</f>
        <v>1674500</v>
      </c>
      <c r="K21" s="56">
        <f t="shared" ref="K21:N21" si="18">+K12</f>
        <v>1836600</v>
      </c>
      <c r="L21" s="56">
        <f t="shared" si="18"/>
        <v>2199200</v>
      </c>
      <c r="M21" s="56">
        <f t="shared" si="18"/>
        <v>2749000</v>
      </c>
      <c r="N21" s="56">
        <f t="shared" si="18"/>
        <v>240300</v>
      </c>
    </row>
    <row r="22" spans="2:15" s="4" customFormat="1" ht="15" customHeight="1">
      <c r="B22" s="57" t="s">
        <v>34</v>
      </c>
      <c r="C22" s="58"/>
      <c r="D22" s="59"/>
      <c r="E22" s="33"/>
      <c r="F22" s="60">
        <v>0</v>
      </c>
      <c r="G22" s="60">
        <v>0</v>
      </c>
      <c r="H22" s="60">
        <v>0</v>
      </c>
      <c r="I22" s="60">
        <v>0</v>
      </c>
      <c r="J22" s="60">
        <v>0</v>
      </c>
      <c r="K22" s="60">
        <v>0</v>
      </c>
      <c r="L22" s="60">
        <v>0</v>
      </c>
      <c r="M22" s="60">
        <v>0</v>
      </c>
      <c r="N22" s="60">
        <v>0</v>
      </c>
    </row>
    <row r="23" spans="2:15" s="4" customFormat="1" ht="15" customHeight="1">
      <c r="B23" s="57" t="s">
        <v>35</v>
      </c>
      <c r="C23" s="58"/>
      <c r="D23" s="59"/>
      <c r="E23" s="33" t="s">
        <v>1</v>
      </c>
      <c r="F23" s="61">
        <f>+F21*(1-F22)</f>
        <v>1426600</v>
      </c>
      <c r="G23" s="61">
        <f>+G21*(1-G22)</f>
        <v>1575200</v>
      </c>
      <c r="H23" s="61">
        <f t="shared" ref="H23" si="19">+H21*(1-H22)</f>
        <v>1740900</v>
      </c>
      <c r="I23" s="61">
        <f t="shared" ref="I23" si="20">+I21*(1-I22)</f>
        <v>1769500</v>
      </c>
      <c r="J23" s="61">
        <f t="shared" ref="J23:L23" si="21">+J21*(1-J22)</f>
        <v>1674500</v>
      </c>
      <c r="K23" s="61">
        <f t="shared" si="21"/>
        <v>1836600</v>
      </c>
      <c r="L23" s="61">
        <f t="shared" si="21"/>
        <v>2199200</v>
      </c>
      <c r="M23" s="61">
        <f t="shared" ref="M23" si="22">+M21*(1-M22)</f>
        <v>2749000</v>
      </c>
      <c r="N23" s="61">
        <f t="shared" ref="N23" si="23">+N21*(1-N22)</f>
        <v>240300</v>
      </c>
    </row>
    <row r="24" spans="2:15" s="4" customFormat="1" ht="15" customHeight="1">
      <c r="B24" s="57" t="s">
        <v>36</v>
      </c>
      <c r="C24" s="58"/>
      <c r="D24" s="62">
        <v>0.2</v>
      </c>
      <c r="E24" s="33" t="s">
        <v>1</v>
      </c>
      <c r="F24" s="61">
        <f>+F23*$D$24</f>
        <v>285320</v>
      </c>
      <c r="G24" s="61">
        <f>+G23*$D$24</f>
        <v>315040</v>
      </c>
      <c r="H24" s="61">
        <f t="shared" ref="H24" si="24">+H23*$D$24</f>
        <v>348180</v>
      </c>
      <c r="I24" s="61">
        <f t="shared" ref="I24" si="25">+I23*$D$24</f>
        <v>353900</v>
      </c>
      <c r="J24" s="61">
        <f t="shared" ref="J24:L24" si="26">+J23*$D$24</f>
        <v>334900</v>
      </c>
      <c r="K24" s="61">
        <f t="shared" si="26"/>
        <v>367320</v>
      </c>
      <c r="L24" s="61">
        <f t="shared" si="26"/>
        <v>439840</v>
      </c>
      <c r="M24" s="61">
        <f t="shared" ref="M24" si="27">+M23*$D$24</f>
        <v>549800</v>
      </c>
      <c r="N24" s="61">
        <f t="shared" ref="N24" si="28">+N23*$D$24</f>
        <v>48060</v>
      </c>
    </row>
    <row r="25" spans="2:15" s="4" customFormat="1" ht="15" customHeight="1">
      <c r="B25" s="57" t="s">
        <v>37</v>
      </c>
      <c r="C25" s="58"/>
      <c r="D25" s="63"/>
      <c r="E25" s="33" t="s">
        <v>1</v>
      </c>
      <c r="F25" s="61">
        <f>+F18</f>
        <v>288423.27051387104</v>
      </c>
      <c r="G25" s="61">
        <f>+G18</f>
        <v>288423.27051387104</v>
      </c>
      <c r="H25" s="61">
        <f>+H18</f>
        <v>353974.01381247811</v>
      </c>
      <c r="I25" s="61">
        <f t="shared" ref="I25" si="29">+I18</f>
        <v>353974.01381247811</v>
      </c>
      <c r="J25" s="61">
        <f t="shared" ref="J25" si="30">+J18</f>
        <v>457216.4345077842</v>
      </c>
      <c r="K25" s="61">
        <f t="shared" ref="K25:N25" si="31">+K18</f>
        <v>486714.26899215736</v>
      </c>
      <c r="L25" s="61">
        <f t="shared" si="31"/>
        <v>575207.77244527685</v>
      </c>
      <c r="M25" s="61">
        <f t="shared" si="31"/>
        <v>575207.77244527685</v>
      </c>
      <c r="N25" s="61">
        <f t="shared" si="31"/>
        <v>63804.752428889151</v>
      </c>
    </row>
    <row r="26" spans="2:15" s="4" customFormat="1" ht="15" customHeight="1">
      <c r="B26" s="36" t="s">
        <v>15</v>
      </c>
      <c r="C26" s="58"/>
      <c r="D26" s="59"/>
      <c r="E26" s="33" t="s">
        <v>1</v>
      </c>
      <c r="F26" s="34">
        <f>IF(F24&lt;F25,0,+F24-F25)</f>
        <v>0</v>
      </c>
      <c r="G26" s="34">
        <f>IF(G24&lt;G25,0,+G24-G25)</f>
        <v>26616.729486128956</v>
      </c>
      <c r="H26" s="34">
        <f t="shared" ref="H26" si="32">IF(H24&lt;H25,0,+H24-H25)</f>
        <v>0</v>
      </c>
      <c r="I26" s="34">
        <f t="shared" ref="I26" si="33">IF(I24&lt;I25,0,+I24-I25)</f>
        <v>0</v>
      </c>
      <c r="J26" s="34">
        <f t="shared" ref="J26:L26" si="34">IF(J24&lt;J25,0,+J24-J25)</f>
        <v>0</v>
      </c>
      <c r="K26" s="34">
        <f t="shared" si="34"/>
        <v>0</v>
      </c>
      <c r="L26" s="34">
        <f t="shared" si="34"/>
        <v>0</v>
      </c>
      <c r="M26" s="34">
        <f t="shared" ref="M26" si="35">IF(M24&lt;M25,0,+M24-M25)</f>
        <v>0</v>
      </c>
      <c r="N26" s="34">
        <f t="shared" ref="N26" si="36">IF(N24&lt;N25,0,+N24-N25)</f>
        <v>0</v>
      </c>
    </row>
    <row r="27" spans="2:15" s="4" customFormat="1" ht="15" customHeight="1">
      <c r="B27" s="36" t="s">
        <v>38</v>
      </c>
      <c r="C27" s="64"/>
      <c r="D27" s="65"/>
      <c r="E27" s="39" t="s">
        <v>4</v>
      </c>
      <c r="F27" s="66">
        <v>0</v>
      </c>
      <c r="G27" s="66">
        <v>1200</v>
      </c>
      <c r="H27" s="66">
        <v>0</v>
      </c>
      <c r="I27" s="66">
        <v>0</v>
      </c>
      <c r="J27" s="66">
        <v>0</v>
      </c>
      <c r="K27" s="66">
        <v>0</v>
      </c>
      <c r="L27" s="66">
        <v>0</v>
      </c>
      <c r="M27" s="66">
        <v>0</v>
      </c>
      <c r="N27" s="66">
        <v>0</v>
      </c>
    </row>
    <row r="28" spans="2:15" ht="15" customHeight="1">
      <c r="B28" s="36" t="s">
        <v>16</v>
      </c>
      <c r="C28" s="67" t="s">
        <v>17</v>
      </c>
      <c r="D28" s="68"/>
      <c r="E28" s="33" t="s">
        <v>1</v>
      </c>
      <c r="F28" s="34">
        <f t="shared" ref="F28:N28" si="37">+F27*$E$5/$F$5</f>
        <v>0</v>
      </c>
      <c r="G28" s="34">
        <f t="shared" si="37"/>
        <v>10464.707948027626</v>
      </c>
      <c r="H28" s="34">
        <f t="shared" si="37"/>
        <v>0</v>
      </c>
      <c r="I28" s="34">
        <f t="shared" si="37"/>
        <v>0</v>
      </c>
      <c r="J28" s="34">
        <f t="shared" si="37"/>
        <v>0</v>
      </c>
      <c r="K28" s="34">
        <f t="shared" si="37"/>
        <v>0</v>
      </c>
      <c r="L28" s="34">
        <f t="shared" si="37"/>
        <v>0</v>
      </c>
      <c r="M28" s="34">
        <f t="shared" si="37"/>
        <v>0</v>
      </c>
      <c r="N28" s="34">
        <f t="shared" si="37"/>
        <v>0</v>
      </c>
    </row>
    <row r="29" spans="2:15" ht="14.25" customHeight="1">
      <c r="B29" s="36"/>
      <c r="C29" s="69"/>
      <c r="D29" s="70"/>
      <c r="E29" s="33"/>
      <c r="F29" s="34" t="str">
        <f>+IF(F28&lt;F26,"FALTA","OK")</f>
        <v>OK</v>
      </c>
      <c r="G29" s="34" t="str">
        <f>+IF(G28&lt;G26,"FALTA","OK")</f>
        <v>FALTA</v>
      </c>
      <c r="H29" s="34" t="str">
        <f>+IF(H28&lt;H26,"FALTA","OK")</f>
        <v>OK</v>
      </c>
      <c r="I29" s="34" t="str">
        <f t="shared" ref="I29" si="38">+IF(I28&lt;I26,"FALTA","OK")</f>
        <v>OK</v>
      </c>
      <c r="J29" s="34" t="str">
        <f t="shared" ref="J29" si="39">+IF(J28&lt;J26,"FALTA","OK")</f>
        <v>OK</v>
      </c>
      <c r="K29" s="34" t="str">
        <f t="shared" ref="K29:N29" si="40">+IF(K28&lt;K26,"FALTA","OK")</f>
        <v>OK</v>
      </c>
      <c r="L29" s="34" t="str">
        <f t="shared" si="40"/>
        <v>OK</v>
      </c>
      <c r="M29" s="34" t="str">
        <f t="shared" si="40"/>
        <v>OK</v>
      </c>
      <c r="N29" s="34" t="str">
        <f t="shared" si="40"/>
        <v>OK</v>
      </c>
    </row>
    <row r="30" spans="2:15" ht="15" customHeight="1">
      <c r="B30" s="71" t="s">
        <v>18</v>
      </c>
      <c r="C30" s="72"/>
      <c r="D30" s="73">
        <f>0.012*1.22</f>
        <v>1.464E-2</v>
      </c>
      <c r="E30" s="33" t="s">
        <v>1</v>
      </c>
      <c r="F30" s="34">
        <f>+F31*0.012*1.22</f>
        <v>16662.907319676931</v>
      </c>
      <c r="G30" s="34">
        <f>+G31*0.012*1.22</f>
        <v>18685.207995317804</v>
      </c>
      <c r="H30" s="34">
        <f t="shared" ref="H30:N30" si="41">+H31*0.012*1.22</f>
        <v>20304.59643778532</v>
      </c>
      <c r="I30" s="34">
        <f t="shared" si="41"/>
        <v>20723.300437785321</v>
      </c>
      <c r="J30" s="34">
        <f t="shared" si="41"/>
        <v>17821.031398806041</v>
      </c>
      <c r="K30" s="34">
        <f t="shared" si="41"/>
        <v>19762.327101954816</v>
      </c>
      <c r="L30" s="34">
        <f t="shared" si="41"/>
        <v>23775.246211401147</v>
      </c>
      <c r="M30" s="34">
        <f t="shared" si="41"/>
        <v>31824.318211401147</v>
      </c>
      <c r="N30" s="34">
        <f t="shared" si="41"/>
        <v>2583.8904244410628</v>
      </c>
    </row>
    <row r="31" spans="2:15" ht="15" customHeight="1">
      <c r="B31" s="74" t="s">
        <v>19</v>
      </c>
      <c r="C31" s="37"/>
      <c r="D31" s="75"/>
      <c r="E31" s="76" t="s">
        <v>1</v>
      </c>
      <c r="F31" s="77">
        <f>+F23-F28-F25</f>
        <v>1138176.729486129</v>
      </c>
      <c r="G31" s="77">
        <f>+G23-G28-G25</f>
        <v>1276312.0215381014</v>
      </c>
      <c r="H31" s="77">
        <f>+H23-H28-H25</f>
        <v>1386925.9861875218</v>
      </c>
      <c r="I31" s="77">
        <f t="shared" ref="I31" si="42">+I23-I28-I25</f>
        <v>1415525.9861875218</v>
      </c>
      <c r="J31" s="77">
        <f t="shared" ref="J31" si="43">+J23-J28-J25</f>
        <v>1217283.5654922158</v>
      </c>
      <c r="K31" s="77">
        <f t="shared" ref="K31:N31" si="44">+K23-K28-K25</f>
        <v>1349885.7310078426</v>
      </c>
      <c r="L31" s="77">
        <f t="shared" si="44"/>
        <v>1623992.2275547232</v>
      </c>
      <c r="M31" s="77">
        <f t="shared" si="44"/>
        <v>2173792.2275547232</v>
      </c>
      <c r="N31" s="77">
        <f t="shared" si="44"/>
        <v>176495.24757111084</v>
      </c>
    </row>
    <row r="32" spans="2:15" ht="15" customHeight="1">
      <c r="B32" s="74" t="s">
        <v>41</v>
      </c>
      <c r="C32" s="37"/>
      <c r="D32" s="75"/>
      <c r="E32" s="76" t="s">
        <v>4</v>
      </c>
      <c r="F32" s="77">
        <f t="shared" ref="F32:N32" si="45">+F31*$F$5/$E$5</f>
        <v>130516.02416107382</v>
      </c>
      <c r="G32" s="77">
        <f t="shared" si="45"/>
        <v>146356.15570469797</v>
      </c>
      <c r="H32" s="77">
        <f t="shared" si="45"/>
        <v>159040.3852348993</v>
      </c>
      <c r="I32" s="77">
        <f t="shared" si="45"/>
        <v>162319.97986577178</v>
      </c>
      <c r="J32" s="77">
        <f t="shared" si="45"/>
        <v>139587.2953020134</v>
      </c>
      <c r="K32" s="77">
        <f t="shared" si="45"/>
        <v>154792.93691275167</v>
      </c>
      <c r="L32" s="77">
        <f t="shared" si="45"/>
        <v>186225.04161073826</v>
      </c>
      <c r="M32" s="77">
        <f t="shared" si="45"/>
        <v>249271.23489932885</v>
      </c>
      <c r="N32" s="77">
        <f t="shared" si="45"/>
        <v>20238.911409395972</v>
      </c>
    </row>
    <row r="33" spans="2:14" ht="15" customHeight="1">
      <c r="B33" s="78"/>
      <c r="C33" s="79" t="s">
        <v>20</v>
      </c>
      <c r="D33" s="80"/>
      <c r="E33" s="81" t="s">
        <v>21</v>
      </c>
      <c r="F33" s="82">
        <f t="shared" ref="F33:N33" si="46">+F34*12</f>
        <v>240</v>
      </c>
      <c r="G33" s="82">
        <f t="shared" si="46"/>
        <v>240</v>
      </c>
      <c r="H33" s="82">
        <f t="shared" si="46"/>
        <v>240</v>
      </c>
      <c r="I33" s="82">
        <f t="shared" si="46"/>
        <v>240</v>
      </c>
      <c r="J33" s="82">
        <f t="shared" si="46"/>
        <v>240</v>
      </c>
      <c r="K33" s="82">
        <f t="shared" si="46"/>
        <v>240</v>
      </c>
      <c r="L33" s="82">
        <f t="shared" si="46"/>
        <v>240</v>
      </c>
      <c r="M33" s="82">
        <f t="shared" si="46"/>
        <v>240</v>
      </c>
      <c r="N33" s="82">
        <f t="shared" si="46"/>
        <v>240</v>
      </c>
    </row>
    <row r="34" spans="2:14" ht="15" customHeight="1">
      <c r="B34" s="83"/>
      <c r="C34" s="79" t="s">
        <v>20</v>
      </c>
      <c r="D34" s="84"/>
      <c r="E34" s="81" t="s">
        <v>22</v>
      </c>
      <c r="F34" s="66">
        <v>20</v>
      </c>
      <c r="G34" s="66">
        <v>20</v>
      </c>
      <c r="H34" s="66">
        <v>20</v>
      </c>
      <c r="I34" s="66">
        <v>20</v>
      </c>
      <c r="J34" s="66">
        <v>20</v>
      </c>
      <c r="K34" s="66">
        <v>20</v>
      </c>
      <c r="L34" s="66">
        <v>20</v>
      </c>
      <c r="M34" s="66">
        <v>20</v>
      </c>
      <c r="N34" s="66">
        <v>20</v>
      </c>
    </row>
    <row r="35" spans="2:14" s="4" customFormat="1" ht="15" customHeight="1">
      <c r="B35" s="85"/>
      <c r="C35" s="86" t="s">
        <v>23</v>
      </c>
      <c r="D35" s="87"/>
      <c r="E35" s="88" t="s">
        <v>14</v>
      </c>
      <c r="F35" s="10">
        <f t="shared" ref="F35:N35" si="47">ROUND(+F36*$F$5/100,0)*100</f>
        <v>35700</v>
      </c>
      <c r="G35" s="10">
        <f t="shared" si="47"/>
        <v>40100</v>
      </c>
      <c r="H35" s="10">
        <f t="shared" si="47"/>
        <v>43500</v>
      </c>
      <c r="I35" s="10">
        <f t="shared" si="47"/>
        <v>44400</v>
      </c>
      <c r="J35" s="10">
        <f t="shared" si="47"/>
        <v>38200</v>
      </c>
      <c r="K35" s="10">
        <f t="shared" si="47"/>
        <v>42400</v>
      </c>
      <c r="L35" s="10">
        <f t="shared" si="47"/>
        <v>51000</v>
      </c>
      <c r="M35" s="10">
        <f t="shared" si="47"/>
        <v>68200</v>
      </c>
      <c r="N35" s="10">
        <f t="shared" si="47"/>
        <v>5500</v>
      </c>
    </row>
    <row r="36" spans="2:14" s="4" customFormat="1" ht="15" customHeight="1">
      <c r="B36" s="116" t="s">
        <v>24</v>
      </c>
      <c r="C36" s="117"/>
      <c r="D36" s="118"/>
      <c r="E36" s="89"/>
      <c r="F36" s="90">
        <f t="shared" ref="F36:H36" si="48">ROUND(+PMT(+(1+F37)^(0.0833333333333333)-1,F33,-F31),2)</f>
        <v>8361.7900000000009</v>
      </c>
      <c r="G36" s="90">
        <f t="shared" ref="G36" si="49">ROUND(+PMT(+(1+G37)^(0.0833333333333333)-1,G33,-G31),2)</f>
        <v>9376.6200000000008</v>
      </c>
      <c r="H36" s="90">
        <f t="shared" si="48"/>
        <v>10189.26</v>
      </c>
      <c r="I36" s="90">
        <f t="shared" ref="I36" si="50">ROUND(+PMT(+(1+I37)^(0.0833333333333333)-1,I33,-I31),2)</f>
        <v>10399.379999999999</v>
      </c>
      <c r="J36" s="90">
        <f t="shared" ref="J36:L36" si="51">ROUND(+PMT(+(1+J37)^(0.0833333333333333)-1,J33,-J31),2)</f>
        <v>8942.9599999999991</v>
      </c>
      <c r="K36" s="90">
        <f t="shared" si="51"/>
        <v>9917.14</v>
      </c>
      <c r="L36" s="90">
        <f t="shared" si="51"/>
        <v>11930.91</v>
      </c>
      <c r="M36" s="90">
        <f t="shared" ref="M36" si="52">ROUND(+PMT(+(1+M37)^(0.0833333333333333)-1,M33,-M31),2)</f>
        <v>15970.1</v>
      </c>
      <c r="N36" s="90">
        <f t="shared" ref="N36" si="53">ROUND(+PMT(+(1+N37)^(0.0833333333333333)-1,N33,-N31),2)</f>
        <v>1296.6500000000001</v>
      </c>
    </row>
    <row r="37" spans="2:14" s="4" customFormat="1" ht="15" customHeight="1">
      <c r="B37" s="91" t="s">
        <v>25</v>
      </c>
      <c r="C37" s="79"/>
      <c r="D37" s="92"/>
      <c r="E37" s="93"/>
      <c r="F37" s="94">
        <v>6.5000000000000002E-2</v>
      </c>
      <c r="G37" s="94">
        <v>6.5000000000000002E-2</v>
      </c>
      <c r="H37" s="94">
        <v>6.5000000000000002E-2</v>
      </c>
      <c r="I37" s="94">
        <v>6.5000000000000002E-2</v>
      </c>
      <c r="J37" s="94">
        <v>6.5000000000000002E-2</v>
      </c>
      <c r="K37" s="94">
        <v>6.5000000000000002E-2</v>
      </c>
      <c r="L37" s="94">
        <v>6.5000000000000002E-2</v>
      </c>
      <c r="M37" s="94">
        <v>6.5000000000000002E-2</v>
      </c>
      <c r="N37" s="94">
        <v>6.5000000000000002E-2</v>
      </c>
    </row>
    <row r="38" spans="2:14" s="4" customFormat="1" ht="15" customHeight="1">
      <c r="B38" s="95" t="s">
        <v>26</v>
      </c>
      <c r="C38" s="79"/>
      <c r="D38" s="96">
        <v>4.0000000000000002E-4</v>
      </c>
      <c r="E38" s="31" t="s">
        <v>14</v>
      </c>
      <c r="F38" s="34">
        <f t="shared" ref="F38:N38" si="54">+F31*$F$5*$D$38</f>
        <v>1944.6887599999998</v>
      </c>
      <c r="G38" s="34">
        <f t="shared" si="54"/>
        <v>2180.7067200000001</v>
      </c>
      <c r="H38" s="34">
        <f t="shared" si="54"/>
        <v>2369.7017399999995</v>
      </c>
      <c r="I38" s="34">
        <f t="shared" si="54"/>
        <v>2418.5676999999996</v>
      </c>
      <c r="J38" s="34">
        <f t="shared" si="54"/>
        <v>2079.8506999999995</v>
      </c>
      <c r="K38" s="34">
        <f t="shared" si="54"/>
        <v>2306.4147599999997</v>
      </c>
      <c r="L38" s="34">
        <f t="shared" si="54"/>
        <v>2774.7531199999999</v>
      </c>
      <c r="M38" s="34">
        <f t="shared" si="54"/>
        <v>3714.1414</v>
      </c>
      <c r="N38" s="34">
        <f t="shared" si="54"/>
        <v>301.55977999999999</v>
      </c>
    </row>
    <row r="39" spans="2:14" s="4" customFormat="1" ht="15" customHeight="1" thickBot="1">
      <c r="B39" s="97" t="s">
        <v>27</v>
      </c>
      <c r="C39" s="98"/>
      <c r="D39" s="99"/>
      <c r="E39" s="100" t="s">
        <v>22</v>
      </c>
      <c r="F39" s="46">
        <f>+(70-F34-F17/12)</f>
        <v>46</v>
      </c>
      <c r="G39" s="46">
        <f>+(70-G34-G17/12)</f>
        <v>46</v>
      </c>
      <c r="H39" s="46">
        <f>+(70-H34-H17/12)</f>
        <v>46</v>
      </c>
      <c r="I39" s="46">
        <f t="shared" ref="I39" si="55">+(70-I34-I17/12)</f>
        <v>46</v>
      </c>
      <c r="J39" s="46">
        <f t="shared" ref="J39" si="56">+(70-J34-J17/12)</f>
        <v>46</v>
      </c>
      <c r="K39" s="46">
        <f t="shared" ref="K39:N39" si="57">+(70-K34-K17/12)</f>
        <v>46</v>
      </c>
      <c r="L39" s="46">
        <f t="shared" si="57"/>
        <v>46</v>
      </c>
      <c r="M39" s="46">
        <f t="shared" si="57"/>
        <v>46</v>
      </c>
      <c r="N39" s="46">
        <f t="shared" si="57"/>
        <v>46</v>
      </c>
    </row>
    <row r="40" spans="2:14" ht="15" customHeight="1" thickBot="1">
      <c r="B40" s="101" t="s">
        <v>28</v>
      </c>
      <c r="C40" s="102"/>
      <c r="D40" s="102"/>
      <c r="E40" s="103" t="s">
        <v>14</v>
      </c>
      <c r="F40" s="104">
        <f t="shared" ref="F40:H40" si="58">ROUND((+F35*3)/1000,0)*1000</f>
        <v>107000</v>
      </c>
      <c r="G40" s="104">
        <f t="shared" ref="G40" si="59">ROUND((+G35*3)/1000,0)*1000</f>
        <v>120000</v>
      </c>
      <c r="H40" s="104">
        <f t="shared" si="58"/>
        <v>131000</v>
      </c>
      <c r="I40" s="104">
        <f t="shared" ref="I40" si="60">ROUND((+I35*3)/1000,0)*1000</f>
        <v>133000</v>
      </c>
      <c r="J40" s="104">
        <f t="shared" ref="J40:L40" si="61">ROUND((+J35*3)/1000,0)*1000</f>
        <v>115000</v>
      </c>
      <c r="K40" s="104">
        <f t="shared" si="61"/>
        <v>127000</v>
      </c>
      <c r="L40" s="104">
        <f t="shared" si="61"/>
        <v>153000</v>
      </c>
      <c r="M40" s="104">
        <f t="shared" ref="M40" si="62">ROUND((+M35*3)/1000,0)*1000</f>
        <v>205000</v>
      </c>
      <c r="N40" s="104">
        <f t="shared" ref="N40" si="63">ROUND((+N35*3)/1000,0)*1000</f>
        <v>17000</v>
      </c>
    </row>
    <row r="41" spans="2:14" ht="16.5" customHeight="1">
      <c r="B41" s="3"/>
      <c r="C41" s="3"/>
      <c r="D41" s="3"/>
      <c r="E41" s="3"/>
      <c r="F41" s="7"/>
      <c r="G41" s="7"/>
      <c r="H41" s="7"/>
      <c r="I41" s="3"/>
      <c r="J41" s="3"/>
      <c r="K41" s="3"/>
      <c r="L41" s="3"/>
      <c r="M41" s="3"/>
    </row>
    <row r="42" spans="2:14" ht="16.5" customHeight="1">
      <c r="B42" s="3"/>
      <c r="C42" s="3"/>
      <c r="D42" s="3"/>
      <c r="E42" s="3"/>
      <c r="F42" s="8"/>
      <c r="G42" s="8"/>
      <c r="H42" s="8"/>
      <c r="I42" s="9"/>
      <c r="J42" s="9"/>
      <c r="K42" s="9"/>
      <c r="L42" s="3"/>
      <c r="M42" s="3"/>
    </row>
  </sheetData>
  <mergeCells count="9">
    <mergeCell ref="B12:D12"/>
    <mergeCell ref="B13:D13"/>
    <mergeCell ref="B36:D36"/>
    <mergeCell ref="B11:D11"/>
    <mergeCell ref="B1:F2"/>
    <mergeCell ref="B7:D7"/>
    <mergeCell ref="B8:D8"/>
    <mergeCell ref="B9:D9"/>
    <mergeCell ref="B10:D10"/>
  </mergeCells>
  <printOptions horizontalCentered="1"/>
  <pageMargins left="0.11811023622047245" right="0.11811023622047245" top="0" bottom="0" header="0.31496062992125984" footer="0.31496062992125984"/>
  <pageSetup scale="67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Simulador AOC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BICHO</dc:creator>
  <cp:lastModifiedBy>Florencia</cp:lastModifiedBy>
  <cp:lastPrinted>2019-01-24T15:48:07Z</cp:lastPrinted>
  <dcterms:created xsi:type="dcterms:W3CDTF">2017-06-23T21:56:06Z</dcterms:created>
  <dcterms:modified xsi:type="dcterms:W3CDTF">2019-09-16T20:02:14Z</dcterms:modified>
</cp:coreProperties>
</file>